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190" windowHeight="4650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4" i="2" l="1"/>
  <c r="C13" i="2"/>
  <c r="K22" i="2"/>
  <c r="K21" i="2"/>
  <c r="K20" i="2"/>
  <c r="C20" i="2"/>
  <c r="Q14" i="2"/>
  <c r="K13" i="2"/>
  <c r="Q12" i="2"/>
  <c r="O12" i="2"/>
  <c r="M12" i="2"/>
  <c r="K12" i="2"/>
  <c r="Q11" i="2"/>
  <c r="Q15" i="2" s="1"/>
  <c r="Q16" i="2" s="1"/>
  <c r="O11" i="2"/>
  <c r="O15" i="2" s="1"/>
  <c r="O16" i="2" s="1"/>
  <c r="M11" i="2"/>
  <c r="M15" i="2" s="1"/>
  <c r="M16" i="2" s="1"/>
  <c r="K11" i="2"/>
  <c r="K15" i="2" s="1"/>
  <c r="K16" i="2" s="1"/>
  <c r="M15" i="1"/>
  <c r="O15" i="1"/>
  <c r="Q15" i="1"/>
  <c r="K15" i="1"/>
  <c r="C14" i="1"/>
  <c r="C13" i="1"/>
  <c r="K18" i="2" l="1"/>
  <c r="K24" i="2" s="1"/>
  <c r="F25" i="2" s="1"/>
  <c r="F27" i="2" s="1"/>
  <c r="F29" i="2" s="1"/>
  <c r="Q12" i="1" l="1"/>
  <c r="O12" i="1"/>
  <c r="M12" i="1"/>
  <c r="K12" i="1"/>
  <c r="Q11" i="1"/>
  <c r="O11" i="1"/>
  <c r="M11" i="1"/>
  <c r="K11" i="1"/>
  <c r="K22" i="1" l="1"/>
  <c r="K21" i="1"/>
  <c r="K20" i="1"/>
  <c r="C20" i="1"/>
  <c r="Q14" i="1"/>
  <c r="K13" i="1"/>
  <c r="Q16" i="1"/>
  <c r="O16" i="1"/>
  <c r="K16" i="1"/>
  <c r="M16" i="1" l="1"/>
  <c r="K18" i="1" s="1"/>
  <c r="K24" i="1" s="1"/>
  <c r="F25" i="1" s="1"/>
  <c r="F27" i="1" s="1"/>
  <c r="F29" i="1" s="1"/>
</calcChain>
</file>

<file path=xl/sharedStrings.xml><?xml version="1.0" encoding="utf-8"?>
<sst xmlns="http://schemas.openxmlformats.org/spreadsheetml/2006/main" count="103" uniqueCount="46">
  <si>
    <t>LCFF</t>
  </si>
  <si>
    <t xml:space="preserve">Funding </t>
  </si>
  <si>
    <t>2012-13</t>
  </si>
  <si>
    <t>Target</t>
  </si>
  <si>
    <t xml:space="preserve">District </t>
  </si>
  <si>
    <t>Starting Point</t>
  </si>
  <si>
    <t>K-3</t>
  </si>
  <si>
    <t>4-6</t>
  </si>
  <si>
    <t>7-8</t>
  </si>
  <si>
    <t>9-12</t>
  </si>
  <si>
    <t>EL/RFL %</t>
  </si>
  <si>
    <t>Rev Limit</t>
  </si>
  <si>
    <t>From Form RL Line 24</t>
  </si>
  <si>
    <t>Base Grant</t>
  </si>
  <si>
    <t>Supplemental Add-on</t>
  </si>
  <si>
    <t>Tier III</t>
  </si>
  <si>
    <t>Total From SSC</t>
  </si>
  <si>
    <t>Concentration Add-on</t>
  </si>
  <si>
    <t>Lottery Unrest</t>
  </si>
  <si>
    <t>K-3 CSR Add-on</t>
  </si>
  <si>
    <t>Lottery Rest</t>
  </si>
  <si>
    <t xml:space="preserve">Career Tech </t>
  </si>
  <si>
    <t>K-3 CSR</t>
  </si>
  <si>
    <t xml:space="preserve">   Total Grade Span/$ ADA</t>
  </si>
  <si>
    <t xml:space="preserve">   Total Grade Span Revenue</t>
  </si>
  <si>
    <t>Foster Youth</t>
  </si>
  <si>
    <t>TIIG</t>
  </si>
  <si>
    <t xml:space="preserve">        Total District Revenue</t>
  </si>
  <si>
    <t>H/S Transportation</t>
  </si>
  <si>
    <t>Add-ons</t>
  </si>
  <si>
    <t xml:space="preserve">   Total</t>
  </si>
  <si>
    <t xml:space="preserve">         TIIG</t>
  </si>
  <si>
    <t xml:space="preserve">         H/S Transportation</t>
  </si>
  <si>
    <t xml:space="preserve">         Foster Youth</t>
  </si>
  <si>
    <t>Total Dist Funding</t>
  </si>
  <si>
    <t xml:space="preserve">     Funding Difference</t>
  </si>
  <si>
    <t xml:space="preserve">        Governor's 2013 Funded</t>
  </si>
  <si>
    <t xml:space="preserve">        2013 $ Funded</t>
  </si>
  <si>
    <t>2013-14 Funded Amount</t>
  </si>
  <si>
    <t xml:space="preserve">Wasco High </t>
  </si>
  <si>
    <t>1636 ADA * $124.25</t>
  </si>
  <si>
    <t>1636 ADA * $30.00</t>
  </si>
  <si>
    <t>3322 ADA * $124.25</t>
  </si>
  <si>
    <t>3322 ADA * $30.00</t>
  </si>
  <si>
    <t>District:</t>
  </si>
  <si>
    <t>District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</si>
</sst>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1" xfId="0" quotePrefix="1" applyNumberFormat="1" applyFill="1" applyBorder="1" applyAlignment="1">
      <alignment horizontal="center"/>
    </xf>
    <xf numFmtId="16" fontId="0" fillId="0" borderId="0" xfId="0" quotePrefix="1" applyNumberForma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0" xfId="0" quotePrefix="1" applyNumberFormat="1" applyFill="1" applyBorder="1" applyAlignment="1">
      <alignment horizontal="center"/>
    </xf>
    <xf numFmtId="42" fontId="0" fillId="0" borderId="0" xfId="0" applyNumberFormat="1" applyAlignment="1">
      <alignment horizontal="center"/>
    </xf>
    <xf numFmtId="42" fontId="0" fillId="0" borderId="0" xfId="0" applyNumberFormat="1"/>
    <xf numFmtId="164" fontId="0" fillId="0" borderId="0" xfId="0" applyNumberFormat="1"/>
    <xf numFmtId="42" fontId="0" fillId="0" borderId="0" xfId="0" applyNumberFormat="1" applyBorder="1" applyAlignment="1">
      <alignment horizontal="center"/>
    </xf>
    <xf numFmtId="42" fontId="0" fillId="0" borderId="0" xfId="0" applyNumberFormat="1" applyBorder="1"/>
    <xf numFmtId="42" fontId="0" fillId="0" borderId="1" xfId="0" applyNumberFormat="1" applyBorder="1"/>
    <xf numFmtId="3" fontId="0" fillId="0" borderId="0" xfId="0" applyNumberFormat="1" applyBorder="1"/>
    <xf numFmtId="42" fontId="0" fillId="0" borderId="2" xfId="0" applyNumberFormat="1" applyBorder="1"/>
    <xf numFmtId="3" fontId="0" fillId="0" borderId="0" xfId="0" applyNumberFormat="1"/>
    <xf numFmtId="4" fontId="0" fillId="0" borderId="0" xfId="0" applyNumberFormat="1"/>
    <xf numFmtId="165" fontId="0" fillId="0" borderId="0" xfId="0" applyNumberFormat="1"/>
    <xf numFmtId="44" fontId="0" fillId="0" borderId="0" xfId="0" applyNumberFormat="1"/>
    <xf numFmtId="10" fontId="0" fillId="0" borderId="0" xfId="0" applyNumberFormat="1"/>
    <xf numFmtId="0" fontId="0" fillId="2" borderId="0" xfId="0" applyFill="1" applyBorder="1" applyAlignment="1">
      <alignment horizontal="center"/>
    </xf>
    <xf numFmtId="3" fontId="0" fillId="2" borderId="0" xfId="0" quotePrefix="1" applyNumberFormat="1" applyFill="1" applyBorder="1" applyAlignment="1">
      <alignment horizontal="center"/>
    </xf>
    <xf numFmtId="0" fontId="0" fillId="2" borderId="0" xfId="0" applyFill="1" applyBorder="1"/>
    <xf numFmtId="44" fontId="0" fillId="0" borderId="0" xfId="0" applyNumberFormat="1" applyBorder="1"/>
    <xf numFmtId="0" fontId="0" fillId="0" borderId="0" xfId="0" applyFill="1"/>
    <xf numFmtId="42" fontId="0" fillId="2" borderId="3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755030</xdr:colOff>
      <xdr:row>7</xdr:row>
      <xdr:rowOff>130645</xdr:rowOff>
    </xdr:from>
    <xdr:ext cx="7359256" cy="2440476"/>
    <xdr:sp macro="" textlink="">
      <xdr:nvSpPr>
        <xdr:cNvPr id="2" name="Rectangle 1"/>
        <xdr:cNvSpPr/>
      </xdr:nvSpPr>
      <xdr:spPr>
        <a:xfrm rot="20655192">
          <a:off x="1974230" y="1416520"/>
          <a:ext cx="7359256" cy="244047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50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DRAFT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0"/>
  <sheetViews>
    <sheetView topLeftCell="A3" workbookViewId="0">
      <selection activeCell="A3" sqref="A1:XFD1048576"/>
    </sheetView>
  </sheetViews>
  <sheetFormatPr defaultRowHeight="15" x14ac:dyDescent="0.25"/>
  <cols>
    <col min="3" max="3" width="14" customWidth="1"/>
    <col min="4" max="4" width="4.140625" customWidth="1"/>
    <col min="6" max="6" width="12.42578125" customWidth="1"/>
    <col min="7" max="7" width="5.5703125" customWidth="1"/>
    <col min="8" max="8" width="2.85546875" customWidth="1"/>
    <col min="9" max="9" width="12" customWidth="1"/>
    <col min="10" max="10" width="17.28515625" customWidth="1"/>
    <col min="11" max="11" width="15.28515625" customWidth="1"/>
    <col min="12" max="12" width="3.7109375" customWidth="1"/>
    <col min="14" max="14" width="3.7109375" customWidth="1"/>
    <col min="16" max="16" width="3.7109375" customWidth="1"/>
    <col min="17" max="17" width="10.7109375" customWidth="1"/>
    <col min="18" max="18" width="3.28515625" customWidth="1"/>
  </cols>
  <sheetData>
    <row r="2" spans="1:21" ht="14.45" x14ac:dyDescent="0.3">
      <c r="A2" t="s">
        <v>39</v>
      </c>
    </row>
    <row r="4" spans="1:21" ht="14.45" x14ac:dyDescent="0.3">
      <c r="K4" s="1" t="s">
        <v>0</v>
      </c>
      <c r="L4" s="1"/>
      <c r="M4" s="1" t="s">
        <v>0</v>
      </c>
      <c r="N4" s="1"/>
      <c r="O4" s="1" t="s">
        <v>0</v>
      </c>
      <c r="P4" s="1"/>
      <c r="Q4" s="1" t="s">
        <v>0</v>
      </c>
    </row>
    <row r="5" spans="1:21" ht="14.45" x14ac:dyDescent="0.3">
      <c r="C5" s="1"/>
      <c r="K5" s="1" t="s">
        <v>1</v>
      </c>
      <c r="L5" s="1"/>
      <c r="M5" s="1" t="s">
        <v>1</v>
      </c>
      <c r="N5" s="1"/>
      <c r="O5" s="1" t="s">
        <v>1</v>
      </c>
      <c r="P5" s="1"/>
      <c r="Q5" s="1" t="s">
        <v>1</v>
      </c>
    </row>
    <row r="6" spans="1:21" ht="14.45" x14ac:dyDescent="0.3">
      <c r="C6" s="1" t="s">
        <v>2</v>
      </c>
      <c r="K6" s="2" t="s">
        <v>3</v>
      </c>
      <c r="L6" s="2"/>
      <c r="M6" s="2" t="s">
        <v>3</v>
      </c>
      <c r="N6" s="2"/>
      <c r="O6" s="2" t="s">
        <v>3</v>
      </c>
      <c r="P6" s="2"/>
      <c r="Q6" s="2" t="s">
        <v>3</v>
      </c>
      <c r="R6" s="3"/>
      <c r="S6" s="4" t="s">
        <v>4</v>
      </c>
      <c r="T6" s="3"/>
      <c r="U6" s="3"/>
    </row>
    <row r="7" spans="1:21" ht="14.45" x14ac:dyDescent="0.3">
      <c r="C7" s="5" t="s">
        <v>5</v>
      </c>
      <c r="K7" s="6" t="s">
        <v>6</v>
      </c>
      <c r="L7" s="7"/>
      <c r="M7" s="8" t="s">
        <v>7</v>
      </c>
      <c r="N7" s="9"/>
      <c r="O7" s="8" t="s">
        <v>8</v>
      </c>
      <c r="P7" s="9"/>
      <c r="Q7" s="8" t="s">
        <v>9</v>
      </c>
      <c r="R7" s="3"/>
      <c r="S7" s="10" t="s">
        <v>10</v>
      </c>
      <c r="T7" s="3"/>
      <c r="U7" s="3"/>
    </row>
    <row r="8" spans="1:21" ht="14.45" x14ac:dyDescent="0.3">
      <c r="C8" s="5"/>
      <c r="K8" s="25">
        <v>0</v>
      </c>
      <c r="L8" s="7"/>
      <c r="M8" s="26">
        <v>0</v>
      </c>
      <c r="N8" s="11"/>
      <c r="O8" s="26">
        <v>0</v>
      </c>
      <c r="P8" s="11"/>
      <c r="Q8" s="26">
        <v>1636</v>
      </c>
      <c r="R8" s="3"/>
      <c r="S8" s="3"/>
      <c r="T8" s="3"/>
      <c r="U8" s="3"/>
    </row>
    <row r="9" spans="1:21" ht="14.45" x14ac:dyDescent="0.3">
      <c r="C9" s="1"/>
      <c r="M9" s="3"/>
      <c r="N9" s="3"/>
      <c r="O9" s="3"/>
      <c r="P9" s="3"/>
      <c r="Q9" s="3"/>
      <c r="R9" s="3"/>
      <c r="S9" s="3"/>
      <c r="T9" s="3"/>
      <c r="U9" s="3"/>
    </row>
    <row r="10" spans="1:21" ht="14.45" x14ac:dyDescent="0.3">
      <c r="A10" t="s">
        <v>11</v>
      </c>
      <c r="C10" s="12">
        <v>12293171</v>
      </c>
      <c r="E10" t="s">
        <v>12</v>
      </c>
      <c r="I10" t="s">
        <v>13</v>
      </c>
      <c r="K10" s="13">
        <v>6342</v>
      </c>
      <c r="L10" s="14"/>
      <c r="M10" s="15">
        <v>6437</v>
      </c>
      <c r="N10" s="16"/>
      <c r="O10" s="16">
        <v>6628</v>
      </c>
      <c r="P10" s="16"/>
      <c r="Q10" s="16">
        <v>7680</v>
      </c>
      <c r="R10" s="3"/>
      <c r="S10" s="27">
        <v>71</v>
      </c>
      <c r="T10" s="3"/>
      <c r="U10" s="3"/>
    </row>
    <row r="11" spans="1:21" ht="14.45" x14ac:dyDescent="0.3">
      <c r="C11" s="13"/>
      <c r="I11" t="s">
        <v>14</v>
      </c>
      <c r="K11" s="13">
        <f>+K10*0.35*$S$10/100</f>
        <v>1575.9869999999999</v>
      </c>
      <c r="L11" s="13"/>
      <c r="M11" s="13">
        <f>+M10*0.35*$S$10/100</f>
        <v>1599.5944999999999</v>
      </c>
      <c r="N11" s="13"/>
      <c r="O11" s="13">
        <f>+O10*0.35*$S$10/100</f>
        <v>1647.058</v>
      </c>
      <c r="P11" s="13"/>
      <c r="Q11" s="13">
        <f>+Q10*0.35*$S$10/100</f>
        <v>1908.48</v>
      </c>
      <c r="R11" s="3"/>
      <c r="S11" s="3"/>
      <c r="T11" s="3"/>
      <c r="U11" s="3"/>
    </row>
    <row r="12" spans="1:21" ht="14.45" x14ac:dyDescent="0.3">
      <c r="A12" t="s">
        <v>15</v>
      </c>
      <c r="C12" s="13">
        <v>1469896</v>
      </c>
      <c r="E12" t="s">
        <v>16</v>
      </c>
      <c r="F12" s="3"/>
      <c r="I12" t="s">
        <v>17</v>
      </c>
      <c r="K12" s="16">
        <f>((0.35)*(($S$10-50)))/100*K10*$S$10/100</f>
        <v>330.95726999999999</v>
      </c>
      <c r="L12" s="16"/>
      <c r="M12" s="16">
        <f>((0.35)*(($S$10-50)))/100*M10*$S$10/100</f>
        <v>335.91484500000001</v>
      </c>
      <c r="N12" s="16"/>
      <c r="O12" s="16">
        <f>((0.35)*(($S$10-50)))/100*O10*$S$10/100</f>
        <v>345.88217999999995</v>
      </c>
      <c r="P12" s="16"/>
      <c r="Q12" s="16">
        <f>((0.35)*(($S$10-50)))/100*Q10*$S$10/100</f>
        <v>400.7808</v>
      </c>
      <c r="R12" s="3"/>
      <c r="S12" s="3"/>
      <c r="T12" s="3"/>
      <c r="U12" s="3"/>
    </row>
    <row r="13" spans="1:21" ht="14.45" x14ac:dyDescent="0.3">
      <c r="A13" t="s">
        <v>18</v>
      </c>
      <c r="C13" s="13">
        <f>1636*124.25</f>
        <v>203273</v>
      </c>
      <c r="E13" t="s">
        <v>40</v>
      </c>
      <c r="I13" t="s">
        <v>19</v>
      </c>
      <c r="K13" s="13">
        <f>+K10*0.1123</f>
        <v>712.20659999999998</v>
      </c>
      <c r="L13" s="13"/>
      <c r="M13" s="16"/>
      <c r="N13" s="16"/>
      <c r="O13" s="16"/>
      <c r="P13" s="16"/>
      <c r="Q13" s="16"/>
      <c r="R13" s="3"/>
      <c r="S13" s="3"/>
      <c r="T13" s="3"/>
      <c r="U13" s="3"/>
    </row>
    <row r="14" spans="1:21" ht="14.45" x14ac:dyDescent="0.3">
      <c r="A14" t="s">
        <v>20</v>
      </c>
      <c r="C14" s="13">
        <f>1636*30</f>
        <v>49080</v>
      </c>
      <c r="E14" t="s">
        <v>41</v>
      </c>
      <c r="I14" t="s">
        <v>21</v>
      </c>
      <c r="K14" s="17">
        <v>0</v>
      </c>
      <c r="L14" s="16"/>
      <c r="M14" s="17">
        <v>0</v>
      </c>
      <c r="N14" s="16"/>
      <c r="O14" s="17">
        <v>0</v>
      </c>
      <c r="P14" s="16"/>
      <c r="Q14" s="17">
        <f>+Q10*0.028</f>
        <v>215.04</v>
      </c>
      <c r="R14" s="3"/>
      <c r="S14" s="3"/>
      <c r="T14" s="3"/>
      <c r="U14" s="3"/>
    </row>
    <row r="15" spans="1:21" ht="14.45" x14ac:dyDescent="0.3">
      <c r="A15" t="s">
        <v>22</v>
      </c>
      <c r="C15" s="13">
        <v>0</v>
      </c>
      <c r="I15" t="s">
        <v>23</v>
      </c>
      <c r="K15" s="16">
        <f>+K10+K11+K12+K13+K14</f>
        <v>8961.1508699999995</v>
      </c>
      <c r="L15" s="16"/>
      <c r="M15" s="16">
        <f t="shared" ref="M15:Q15" si="0">+M10+M11+M12+M13+M14</f>
        <v>8372.5093450000004</v>
      </c>
      <c r="N15" s="16"/>
      <c r="O15" s="16">
        <f t="shared" si="0"/>
        <v>8620.9401800000014</v>
      </c>
      <c r="P15" s="16"/>
      <c r="Q15" s="16">
        <f t="shared" si="0"/>
        <v>10204.300800000001</v>
      </c>
      <c r="R15" s="3"/>
      <c r="S15" s="3"/>
      <c r="T15" s="3"/>
      <c r="U15" s="3"/>
    </row>
    <row r="16" spans="1:21" x14ac:dyDescent="0.25">
      <c r="C16" s="13"/>
      <c r="I16" t="s">
        <v>24</v>
      </c>
      <c r="K16" s="18">
        <f>+K15*K8</f>
        <v>0</v>
      </c>
      <c r="M16" s="18">
        <f>+M15*M8</f>
        <v>0</v>
      </c>
      <c r="N16" s="3"/>
      <c r="O16" s="18">
        <f>+O15*O8</f>
        <v>0</v>
      </c>
      <c r="P16" s="3"/>
      <c r="Q16" s="18">
        <f>+Q15*Q8</f>
        <v>16694236.108800001</v>
      </c>
      <c r="R16" s="3"/>
      <c r="S16" s="3"/>
      <c r="T16" s="3"/>
      <c r="U16" s="3"/>
    </row>
    <row r="17" spans="1:21" x14ac:dyDescent="0.25">
      <c r="A17" t="s">
        <v>25</v>
      </c>
      <c r="C17" s="13">
        <v>0</v>
      </c>
      <c r="K17" s="16"/>
      <c r="M17" s="3"/>
      <c r="N17" s="3"/>
      <c r="O17" s="3"/>
      <c r="P17" s="3"/>
      <c r="Q17" s="3"/>
      <c r="R17" s="3"/>
      <c r="S17" s="3"/>
      <c r="T17" s="3"/>
      <c r="U17" s="3"/>
    </row>
    <row r="18" spans="1:21" x14ac:dyDescent="0.25">
      <c r="A18" t="s">
        <v>26</v>
      </c>
      <c r="C18" s="13">
        <v>0</v>
      </c>
      <c r="I18" t="s">
        <v>27</v>
      </c>
      <c r="K18" s="16">
        <f>+K16+M16+O16+Q16</f>
        <v>16694236.108800001</v>
      </c>
      <c r="M18" s="3"/>
      <c r="N18" s="3"/>
      <c r="O18" s="3"/>
      <c r="P18" s="3"/>
      <c r="Q18" s="3"/>
      <c r="R18" s="3"/>
      <c r="S18" s="3"/>
      <c r="T18" s="3"/>
      <c r="U18" s="3"/>
    </row>
    <row r="19" spans="1:21" x14ac:dyDescent="0.25">
      <c r="A19" t="s">
        <v>28</v>
      </c>
      <c r="C19" s="16">
        <v>155101</v>
      </c>
      <c r="I19" t="s">
        <v>29</v>
      </c>
      <c r="K19" s="16"/>
      <c r="M19" s="3"/>
      <c r="N19" s="3"/>
      <c r="O19" s="3"/>
      <c r="P19" s="3"/>
      <c r="Q19" s="3"/>
      <c r="R19" s="3"/>
      <c r="S19" s="3"/>
      <c r="T19" s="3"/>
      <c r="U19" s="3"/>
    </row>
    <row r="20" spans="1:21" ht="15.75" thickBot="1" x14ac:dyDescent="0.3">
      <c r="A20" t="s">
        <v>30</v>
      </c>
      <c r="C20" s="19">
        <f>SUM(C10:C19)</f>
        <v>14170521</v>
      </c>
      <c r="I20" t="s">
        <v>31</v>
      </c>
      <c r="K20" s="16">
        <f>+C18</f>
        <v>0</v>
      </c>
      <c r="M20" s="3"/>
      <c r="N20" s="3"/>
      <c r="O20" s="3"/>
      <c r="P20" s="3"/>
      <c r="Q20" s="3"/>
      <c r="R20" s="3"/>
      <c r="S20" s="16"/>
      <c r="T20" s="3"/>
      <c r="U20" s="3"/>
    </row>
    <row r="21" spans="1:21" ht="15.75" thickTop="1" x14ac:dyDescent="0.25">
      <c r="C21" s="20"/>
      <c r="I21" t="s">
        <v>32</v>
      </c>
      <c r="K21" s="16">
        <f>+C19</f>
        <v>155101</v>
      </c>
      <c r="M21" s="3"/>
      <c r="N21" s="3"/>
      <c r="O21" s="3"/>
      <c r="P21" s="3"/>
      <c r="Q21" s="3"/>
      <c r="R21" s="3"/>
      <c r="S21" s="28"/>
      <c r="T21" s="3"/>
      <c r="U21" s="3"/>
    </row>
    <row r="22" spans="1:21" x14ac:dyDescent="0.25">
      <c r="C22" s="20"/>
      <c r="I22" t="s">
        <v>33</v>
      </c>
      <c r="K22" s="17">
        <f>+C17</f>
        <v>0</v>
      </c>
      <c r="M22" s="3"/>
      <c r="N22" s="3"/>
      <c r="O22" s="3"/>
      <c r="P22" s="3"/>
      <c r="Q22" s="3"/>
      <c r="R22" s="3"/>
      <c r="S22" s="3"/>
      <c r="T22" s="3"/>
      <c r="U22" s="3"/>
    </row>
    <row r="23" spans="1:21" x14ac:dyDescent="0.25">
      <c r="C23" s="20"/>
      <c r="K23" s="16"/>
      <c r="M23" s="3"/>
      <c r="N23" s="3"/>
      <c r="O23" s="3"/>
      <c r="P23" s="3"/>
      <c r="Q23" s="3"/>
      <c r="R23" s="3"/>
      <c r="S23" s="3"/>
      <c r="T23" s="3"/>
      <c r="U23" s="3"/>
    </row>
    <row r="24" spans="1:21" x14ac:dyDescent="0.25">
      <c r="C24" s="14"/>
      <c r="J24" t="s">
        <v>34</v>
      </c>
      <c r="K24" s="16">
        <f>+K18+K20+K21+K22</f>
        <v>16849337.108800001</v>
      </c>
      <c r="M24" s="3"/>
      <c r="N24" s="3"/>
      <c r="O24" s="3"/>
      <c r="P24" s="3"/>
      <c r="Q24" s="3"/>
      <c r="R24" s="3"/>
      <c r="S24" s="3"/>
      <c r="T24" s="3"/>
      <c r="U24" s="3"/>
    </row>
    <row r="25" spans="1:21" x14ac:dyDescent="0.25">
      <c r="C25" s="20" t="s">
        <v>35</v>
      </c>
      <c r="F25" s="13">
        <f>+K24-C20</f>
        <v>2678816.1088000014</v>
      </c>
      <c r="K25" s="16"/>
      <c r="M25" s="3"/>
      <c r="N25" s="3"/>
      <c r="O25" s="3"/>
      <c r="P25" s="3"/>
      <c r="Q25" s="3"/>
      <c r="R25" s="3"/>
      <c r="S25" s="3"/>
      <c r="T25" s="3"/>
      <c r="U25" s="3"/>
    </row>
    <row r="26" spans="1:21" x14ac:dyDescent="0.25">
      <c r="C26" s="14" t="s">
        <v>36</v>
      </c>
      <c r="F26" s="24">
        <v>0.1</v>
      </c>
      <c r="K26" s="1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25">
      <c r="C27" s="21" t="s">
        <v>37</v>
      </c>
      <c r="F27" s="13">
        <f>+F25*F26</f>
        <v>267881.61088000017</v>
      </c>
      <c r="G27" s="22"/>
      <c r="K27" s="13"/>
    </row>
    <row r="28" spans="1:21" x14ac:dyDescent="0.25">
      <c r="C28" s="23"/>
      <c r="J28" s="13"/>
      <c r="K28" s="13"/>
    </row>
    <row r="29" spans="1:21" x14ac:dyDescent="0.25">
      <c r="C29" t="s">
        <v>38</v>
      </c>
      <c r="F29" s="30">
        <f>+C20+F27</f>
        <v>14438402.610880001</v>
      </c>
      <c r="J29" s="24"/>
    </row>
    <row r="30" spans="1:21" x14ac:dyDescent="0.25">
      <c r="F30" s="2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0"/>
  <sheetViews>
    <sheetView tabSelected="1" workbookViewId="0">
      <selection activeCell="K30" sqref="K30"/>
    </sheetView>
  </sheetViews>
  <sheetFormatPr defaultRowHeight="15" x14ac:dyDescent="0.25"/>
  <cols>
    <col min="3" max="3" width="14" customWidth="1"/>
    <col min="4" max="4" width="4.140625" customWidth="1"/>
    <col min="6" max="6" width="12.42578125" customWidth="1"/>
    <col min="7" max="7" width="5.5703125" customWidth="1"/>
    <col min="8" max="8" width="2.85546875" customWidth="1"/>
    <col min="9" max="9" width="12" customWidth="1"/>
    <col min="10" max="10" width="17.28515625" customWidth="1"/>
    <col min="11" max="11" width="15.28515625" customWidth="1"/>
    <col min="12" max="12" width="3.7109375" customWidth="1"/>
    <col min="13" max="13" width="11" customWidth="1"/>
    <col min="14" max="14" width="3.7109375" customWidth="1"/>
    <col min="16" max="16" width="3.7109375" customWidth="1"/>
    <col min="17" max="17" width="10.7109375" customWidth="1"/>
    <col min="18" max="18" width="3.28515625" customWidth="1"/>
  </cols>
  <sheetData>
    <row r="2" spans="1:21" ht="14.45" x14ac:dyDescent="0.3">
      <c r="A2" t="s">
        <v>44</v>
      </c>
      <c r="B2" t="s">
        <v>45</v>
      </c>
    </row>
    <row r="4" spans="1:21" ht="14.45" x14ac:dyDescent="0.3">
      <c r="K4" s="1" t="s">
        <v>0</v>
      </c>
      <c r="L4" s="1"/>
      <c r="M4" s="1" t="s">
        <v>0</v>
      </c>
      <c r="N4" s="1"/>
      <c r="O4" s="1" t="s">
        <v>0</v>
      </c>
      <c r="P4" s="1"/>
      <c r="Q4" s="1" t="s">
        <v>0</v>
      </c>
    </row>
    <row r="5" spans="1:21" ht="14.45" x14ac:dyDescent="0.3">
      <c r="C5" s="1"/>
      <c r="K5" s="1" t="s">
        <v>1</v>
      </c>
      <c r="L5" s="1"/>
      <c r="M5" s="1" t="s">
        <v>1</v>
      </c>
      <c r="N5" s="1"/>
      <c r="O5" s="1" t="s">
        <v>1</v>
      </c>
      <c r="P5" s="1"/>
      <c r="Q5" s="1" t="s">
        <v>1</v>
      </c>
    </row>
    <row r="6" spans="1:21" ht="14.45" x14ac:dyDescent="0.3">
      <c r="C6" s="1" t="s">
        <v>2</v>
      </c>
      <c r="K6" s="2" t="s">
        <v>3</v>
      </c>
      <c r="L6" s="2"/>
      <c r="M6" s="2" t="s">
        <v>3</v>
      </c>
      <c r="N6" s="2"/>
      <c r="O6" s="2" t="s">
        <v>3</v>
      </c>
      <c r="P6" s="2"/>
      <c r="Q6" s="2" t="s">
        <v>3</v>
      </c>
      <c r="R6" s="3"/>
      <c r="S6" s="4" t="s">
        <v>4</v>
      </c>
      <c r="T6" s="3"/>
      <c r="U6" s="3"/>
    </row>
    <row r="7" spans="1:21" ht="14.45" x14ac:dyDescent="0.3">
      <c r="C7" s="5" t="s">
        <v>5</v>
      </c>
      <c r="K7" s="6" t="s">
        <v>6</v>
      </c>
      <c r="L7" s="7"/>
      <c r="M7" s="8" t="s">
        <v>7</v>
      </c>
      <c r="N7" s="9"/>
      <c r="O7" s="8" t="s">
        <v>8</v>
      </c>
      <c r="P7" s="9"/>
      <c r="Q7" s="8" t="s">
        <v>9</v>
      </c>
      <c r="R7" s="3"/>
      <c r="S7" s="10" t="s">
        <v>10</v>
      </c>
      <c r="T7" s="3"/>
      <c r="U7" s="3"/>
    </row>
    <row r="8" spans="1:21" ht="14.45" x14ac:dyDescent="0.3">
      <c r="C8" s="5"/>
      <c r="K8" s="25">
        <v>1544</v>
      </c>
      <c r="L8" s="7"/>
      <c r="M8" s="26">
        <v>1062</v>
      </c>
      <c r="N8" s="11"/>
      <c r="O8" s="26">
        <v>716</v>
      </c>
      <c r="P8" s="11"/>
      <c r="Q8" s="26">
        <v>0</v>
      </c>
      <c r="R8" s="3"/>
      <c r="S8" s="3"/>
      <c r="T8" s="3"/>
      <c r="U8" s="3"/>
    </row>
    <row r="9" spans="1:21" ht="14.45" x14ac:dyDescent="0.3">
      <c r="C9" s="1"/>
      <c r="M9" s="3"/>
      <c r="N9" s="3"/>
      <c r="O9" s="3"/>
      <c r="P9" s="3"/>
      <c r="Q9" s="3"/>
      <c r="R9" s="3"/>
      <c r="S9" s="3"/>
      <c r="T9" s="3"/>
      <c r="U9" s="3"/>
    </row>
    <row r="10" spans="1:21" ht="14.45" x14ac:dyDescent="0.3">
      <c r="A10" t="s">
        <v>11</v>
      </c>
      <c r="C10" s="12">
        <v>16875934</v>
      </c>
      <c r="E10" t="s">
        <v>12</v>
      </c>
      <c r="I10" t="s">
        <v>13</v>
      </c>
      <c r="K10" s="13">
        <v>6342</v>
      </c>
      <c r="L10" s="14"/>
      <c r="M10" s="15">
        <v>6437</v>
      </c>
      <c r="N10" s="16"/>
      <c r="O10" s="16">
        <v>6628</v>
      </c>
      <c r="P10" s="16"/>
      <c r="Q10" s="16">
        <v>7680</v>
      </c>
      <c r="R10" s="3"/>
      <c r="S10" s="27">
        <v>93</v>
      </c>
      <c r="T10" s="3"/>
      <c r="U10" s="3"/>
    </row>
    <row r="11" spans="1:21" ht="14.45" x14ac:dyDescent="0.3">
      <c r="C11" s="13"/>
      <c r="I11" t="s">
        <v>14</v>
      </c>
      <c r="K11" s="13">
        <f>+K10*0.35*$S$10/100</f>
        <v>2064.3209999999999</v>
      </c>
      <c r="L11" s="13"/>
      <c r="M11" s="13">
        <f>+M10*0.35*$S$10/100</f>
        <v>2095.2434999999996</v>
      </c>
      <c r="N11" s="13"/>
      <c r="O11" s="13">
        <f>+O10*0.35*$S$10/100</f>
        <v>2157.4139999999998</v>
      </c>
      <c r="P11" s="13"/>
      <c r="Q11" s="13">
        <f>+Q10*0.35*$S$10/100</f>
        <v>2499.84</v>
      </c>
      <c r="R11" s="3"/>
      <c r="S11" s="3"/>
      <c r="T11" s="3"/>
      <c r="U11" s="3"/>
    </row>
    <row r="12" spans="1:21" ht="14.45" x14ac:dyDescent="0.3">
      <c r="A12" t="s">
        <v>15</v>
      </c>
      <c r="C12" s="13">
        <v>1835914</v>
      </c>
      <c r="E12" t="s">
        <v>16</v>
      </c>
      <c r="F12" s="3"/>
      <c r="I12" t="s">
        <v>17</v>
      </c>
      <c r="K12" s="16">
        <f>((0.35)*(($S$10-50)))/100*K10*$S$10/100</f>
        <v>887.65803000000005</v>
      </c>
      <c r="L12" s="16"/>
      <c r="M12" s="16">
        <f>((0.35)*(($S$10-50)))/100*M10*$S$10/100</f>
        <v>900.95470499999999</v>
      </c>
      <c r="N12" s="16"/>
      <c r="O12" s="16">
        <f>((0.35)*(($S$10-50)))/100*O10*$S$10/100</f>
        <v>927.68801999999994</v>
      </c>
      <c r="P12" s="16"/>
      <c r="Q12" s="16">
        <f>((0.35)*(($S$10-50)))/100*Q10*$S$10/100</f>
        <v>1074.9312</v>
      </c>
      <c r="R12" s="3"/>
      <c r="S12" s="3"/>
      <c r="T12" s="3"/>
      <c r="U12" s="3"/>
    </row>
    <row r="13" spans="1:21" ht="14.45" x14ac:dyDescent="0.3">
      <c r="A13" t="s">
        <v>18</v>
      </c>
      <c r="C13" s="13">
        <f>3322*124.25</f>
        <v>412758.5</v>
      </c>
      <c r="E13" t="s">
        <v>42</v>
      </c>
      <c r="I13" t="s">
        <v>19</v>
      </c>
      <c r="K13" s="13">
        <f>+K10*0.1123</f>
        <v>712.20659999999998</v>
      </c>
      <c r="L13" s="13"/>
      <c r="M13" s="16"/>
      <c r="N13" s="16"/>
      <c r="O13" s="16"/>
      <c r="P13" s="16"/>
      <c r="Q13" s="16"/>
      <c r="R13" s="3"/>
      <c r="S13" s="3"/>
      <c r="T13" s="3"/>
      <c r="U13" s="3"/>
    </row>
    <row r="14" spans="1:21" x14ac:dyDescent="0.25">
      <c r="A14" t="s">
        <v>20</v>
      </c>
      <c r="C14" s="13">
        <f>3322*30</f>
        <v>99660</v>
      </c>
      <c r="E14" t="s">
        <v>43</v>
      </c>
      <c r="I14" t="s">
        <v>21</v>
      </c>
      <c r="K14" s="17">
        <v>0</v>
      </c>
      <c r="L14" s="16"/>
      <c r="M14" s="17">
        <v>0</v>
      </c>
      <c r="N14" s="16"/>
      <c r="O14" s="17">
        <v>0</v>
      </c>
      <c r="P14" s="16"/>
      <c r="Q14" s="17">
        <f>+Q10*0.028</f>
        <v>215.04</v>
      </c>
      <c r="R14" s="3"/>
      <c r="S14" s="3"/>
      <c r="T14" s="3"/>
      <c r="U14" s="3"/>
    </row>
    <row r="15" spans="1:21" x14ac:dyDescent="0.25">
      <c r="A15" t="s">
        <v>22</v>
      </c>
      <c r="C15" s="13">
        <v>816104</v>
      </c>
      <c r="I15" t="s">
        <v>23</v>
      </c>
      <c r="K15" s="16">
        <f>+K10+K11+K12+K13+K14</f>
        <v>10006.18563</v>
      </c>
      <c r="L15" s="16"/>
      <c r="M15" s="16">
        <f t="shared" ref="M15:Q15" si="0">+M10+M11+M12+M13+M14</f>
        <v>9433.1982050000006</v>
      </c>
      <c r="N15" s="16"/>
      <c r="O15" s="16">
        <f t="shared" si="0"/>
        <v>9713.1020200000003</v>
      </c>
      <c r="P15" s="16"/>
      <c r="Q15" s="16">
        <f t="shared" si="0"/>
        <v>11469.8112</v>
      </c>
      <c r="R15" s="3"/>
      <c r="S15" s="3"/>
      <c r="T15" s="3"/>
      <c r="U15" s="3"/>
    </row>
    <row r="16" spans="1:21" x14ac:dyDescent="0.25">
      <c r="C16" s="13"/>
      <c r="I16" t="s">
        <v>24</v>
      </c>
      <c r="K16" s="18">
        <f>+K15*K8</f>
        <v>15449550.61272</v>
      </c>
      <c r="M16" s="18">
        <f>+M15*M8</f>
        <v>10018056.49371</v>
      </c>
      <c r="N16" s="3"/>
      <c r="O16" s="18">
        <f>+O15*O8</f>
        <v>6954581.0463199997</v>
      </c>
      <c r="P16" s="3"/>
      <c r="Q16" s="18">
        <f>+Q15*Q8</f>
        <v>0</v>
      </c>
      <c r="R16" s="3"/>
      <c r="S16" s="3"/>
      <c r="T16" s="3"/>
      <c r="U16" s="3"/>
    </row>
    <row r="17" spans="1:21" x14ac:dyDescent="0.25">
      <c r="A17" t="s">
        <v>25</v>
      </c>
      <c r="C17" s="13">
        <v>0</v>
      </c>
      <c r="K17" s="16"/>
      <c r="M17" s="3"/>
      <c r="N17" s="3"/>
      <c r="O17" s="3"/>
      <c r="P17" s="3"/>
      <c r="Q17" s="3"/>
      <c r="R17" s="3"/>
      <c r="S17" s="3"/>
      <c r="T17" s="3"/>
      <c r="U17" s="3"/>
    </row>
    <row r="18" spans="1:21" x14ac:dyDescent="0.25">
      <c r="A18" t="s">
        <v>26</v>
      </c>
      <c r="C18" s="13">
        <v>55711</v>
      </c>
      <c r="I18" t="s">
        <v>27</v>
      </c>
      <c r="K18" s="16">
        <f>+K16+M16+O16+Q16</f>
        <v>32422188.15275</v>
      </c>
      <c r="M18" s="3"/>
      <c r="N18" s="3"/>
      <c r="O18" s="3"/>
      <c r="P18" s="3"/>
      <c r="Q18" s="3"/>
      <c r="R18" s="3"/>
      <c r="S18" s="3"/>
      <c r="T18" s="3"/>
      <c r="U18" s="3"/>
    </row>
    <row r="19" spans="1:21" x14ac:dyDescent="0.25">
      <c r="A19" t="s">
        <v>28</v>
      </c>
      <c r="C19" s="16">
        <v>203114</v>
      </c>
      <c r="I19" t="s">
        <v>29</v>
      </c>
      <c r="K19" s="16"/>
      <c r="M19" s="3"/>
      <c r="N19" s="3"/>
      <c r="O19" s="3"/>
      <c r="P19" s="3"/>
      <c r="Q19" s="3"/>
      <c r="R19" s="3"/>
      <c r="S19" s="3"/>
      <c r="T19" s="3"/>
      <c r="U19" s="3"/>
    </row>
    <row r="20" spans="1:21" ht="15.75" thickBot="1" x14ac:dyDescent="0.3">
      <c r="A20" t="s">
        <v>30</v>
      </c>
      <c r="C20" s="19">
        <f>SUM(C10:C19)</f>
        <v>20299195.5</v>
      </c>
      <c r="I20" t="s">
        <v>31</v>
      </c>
      <c r="K20" s="16">
        <f>+C18</f>
        <v>55711</v>
      </c>
      <c r="M20" s="3"/>
      <c r="N20" s="3"/>
      <c r="O20" s="3"/>
      <c r="P20" s="3"/>
      <c r="Q20" s="3"/>
      <c r="R20" s="3"/>
      <c r="S20" s="16"/>
      <c r="T20" s="3"/>
      <c r="U20" s="3"/>
    </row>
    <row r="21" spans="1:21" ht="15.75" thickTop="1" x14ac:dyDescent="0.25">
      <c r="C21" s="20"/>
      <c r="I21" t="s">
        <v>32</v>
      </c>
      <c r="K21" s="16">
        <f>+C19</f>
        <v>203114</v>
      </c>
      <c r="M21" s="3"/>
      <c r="N21" s="3"/>
      <c r="O21" s="3"/>
      <c r="P21" s="3"/>
      <c r="Q21" s="3"/>
      <c r="R21" s="3"/>
      <c r="S21" s="28"/>
      <c r="T21" s="3"/>
      <c r="U21" s="3"/>
    </row>
    <row r="22" spans="1:21" x14ac:dyDescent="0.25">
      <c r="C22" s="20"/>
      <c r="I22" t="s">
        <v>33</v>
      </c>
      <c r="K22" s="17">
        <f>+C17</f>
        <v>0</v>
      </c>
      <c r="M22" s="3"/>
      <c r="N22" s="3"/>
      <c r="O22" s="3"/>
      <c r="P22" s="3"/>
      <c r="Q22" s="3"/>
      <c r="R22" s="3"/>
      <c r="S22" s="3"/>
      <c r="T22" s="3"/>
      <c r="U22" s="3"/>
    </row>
    <row r="23" spans="1:21" x14ac:dyDescent="0.25">
      <c r="C23" s="20"/>
      <c r="K23" s="16"/>
      <c r="M23" s="3"/>
      <c r="N23" s="3"/>
      <c r="O23" s="3"/>
      <c r="P23" s="3"/>
      <c r="Q23" s="3"/>
      <c r="R23" s="3"/>
      <c r="S23" s="3"/>
      <c r="T23" s="3"/>
      <c r="U23" s="3"/>
    </row>
    <row r="24" spans="1:21" x14ac:dyDescent="0.25">
      <c r="C24" s="14"/>
      <c r="J24" t="s">
        <v>34</v>
      </c>
      <c r="K24" s="16">
        <f>+K18+K20+K21+K22</f>
        <v>32681013.15275</v>
      </c>
      <c r="M24" s="3"/>
      <c r="N24" s="3"/>
      <c r="O24" s="3"/>
      <c r="P24" s="3"/>
      <c r="Q24" s="3"/>
      <c r="R24" s="3"/>
      <c r="S24" s="3"/>
      <c r="T24" s="3"/>
      <c r="U24" s="3"/>
    </row>
    <row r="25" spans="1:21" x14ac:dyDescent="0.25">
      <c r="C25" s="20" t="s">
        <v>35</v>
      </c>
      <c r="F25" s="13">
        <f>+K24-C20</f>
        <v>12381817.65275</v>
      </c>
      <c r="K25" s="16"/>
      <c r="M25" s="3"/>
      <c r="N25" s="3"/>
      <c r="O25" s="3"/>
      <c r="P25" s="3"/>
      <c r="Q25" s="3"/>
      <c r="R25" s="3"/>
      <c r="S25" s="3"/>
      <c r="T25" s="3"/>
      <c r="U25" s="3"/>
    </row>
    <row r="26" spans="1:21" x14ac:dyDescent="0.25">
      <c r="C26" s="14" t="s">
        <v>36</v>
      </c>
      <c r="F26" s="24">
        <v>0.1</v>
      </c>
      <c r="K26" s="13"/>
      <c r="M26" s="3"/>
      <c r="N26" s="3"/>
      <c r="O26" s="3"/>
      <c r="P26" s="3"/>
      <c r="Q26" s="3"/>
      <c r="R26" s="3"/>
      <c r="S26" s="3"/>
      <c r="T26" s="3"/>
      <c r="U26" s="3"/>
    </row>
    <row r="27" spans="1:21" x14ac:dyDescent="0.25">
      <c r="C27" s="21" t="s">
        <v>37</v>
      </c>
      <c r="F27" s="13">
        <f>+F25*F26</f>
        <v>1238181.7652750001</v>
      </c>
      <c r="G27" s="22"/>
      <c r="K27" s="13"/>
    </row>
    <row r="28" spans="1:21" x14ac:dyDescent="0.25">
      <c r="C28" s="23"/>
      <c r="J28" s="13"/>
      <c r="K28" s="13"/>
    </row>
    <row r="29" spans="1:21" x14ac:dyDescent="0.25">
      <c r="C29" t="s">
        <v>38</v>
      </c>
      <c r="F29" s="30">
        <f>+C20+F27</f>
        <v>21537377.265275002</v>
      </c>
      <c r="J29" s="24"/>
    </row>
    <row r="30" spans="1:21" x14ac:dyDescent="0.25">
      <c r="F30" s="2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Mattern</dc:creator>
  <cp:lastModifiedBy>Marcos Gamino</cp:lastModifiedBy>
  <dcterms:created xsi:type="dcterms:W3CDTF">2013-02-08T18:52:31Z</dcterms:created>
  <dcterms:modified xsi:type="dcterms:W3CDTF">2013-02-15T19:06:26Z</dcterms:modified>
</cp:coreProperties>
</file>